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31\обмен\ФИРМЫ\ТСН ПЕРВОМАЙСКОЕ\"/>
    </mc:Choice>
  </mc:AlternateContent>
  <xr:revisionPtr revIDLastSave="0" documentId="8_{2B31DFCB-02B0-4AB3-98C1-75D59F1FF9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" sheetId="3" r:id="rId1"/>
    <sheet name="Лист1" sheetId="4" r:id="rId2"/>
  </sheets>
  <definedNames>
    <definedName name="_xlnm.Print_Area" localSheetId="0">'2026'!$A$1:$D$43</definedName>
  </definedNames>
  <calcPr calcId="181029" refMode="R1C1"/>
</workbook>
</file>

<file path=xl/calcChain.xml><?xml version="1.0" encoding="utf-8"?>
<calcChain xmlns="http://schemas.openxmlformats.org/spreadsheetml/2006/main">
  <c r="D38" i="3" l="1"/>
  <c r="D35" i="3"/>
  <c r="D15" i="3"/>
  <c r="C3" i="4" l="1"/>
  <c r="F3" i="4" s="1"/>
  <c r="B3" i="4"/>
  <c r="D33" i="3"/>
  <c r="D25" i="3"/>
  <c r="D24" i="3"/>
  <c r="D13" i="3"/>
  <c r="D12" i="3" s="1"/>
  <c r="D20" i="3" s="1"/>
  <c r="D3" i="4" l="1"/>
  <c r="E3" i="4" s="1"/>
  <c r="D23" i="3"/>
  <c r="D22" i="3" s="1"/>
  <c r="D39" i="3" s="1"/>
  <c r="D40" i="3" l="1"/>
</calcChain>
</file>

<file path=xl/sharedStrings.xml><?xml version="1.0" encoding="utf-8"?>
<sst xmlns="http://schemas.openxmlformats.org/spreadsheetml/2006/main" count="72" uniqueCount="72">
  <si>
    <t>УТВЕРЖДЕНА</t>
  </si>
  <si>
    <t>Протокол Общего собрания</t>
  </si>
  <si>
    <t>№ ______ от ________________</t>
  </si>
  <si>
    <t>ПРОЕКТ ПРИХОДНО-РАСХОДНОЙ СМЕТЫ</t>
  </si>
  <si>
    <t>Товарищество собственников недвижимости "СНТ "Первомайское-1"</t>
  </si>
  <si>
    <t>№ п/п</t>
  </si>
  <si>
    <t>Наименование статьи</t>
  </si>
  <si>
    <t>Сумма, руб.</t>
  </si>
  <si>
    <t>1. ПРИХОДНАЯ ЧАСТЬ</t>
  </si>
  <si>
    <t>1.1.</t>
  </si>
  <si>
    <t xml:space="preserve">Членские взносы: </t>
  </si>
  <si>
    <t>Членские взносы (Общая площадь индивидуальных зем.участков 43323 м.2*14 руб.)</t>
  </si>
  <si>
    <t>Погашение задолженности по членским взносам</t>
  </si>
  <si>
    <t>1.3.</t>
  </si>
  <si>
    <t>Оплата электроэнергии:</t>
  </si>
  <si>
    <t>Платежи за потребление электроэнергии членами по тарифу Правительства (плановый объем 158 920 кВт, 4,49/4,82 руб. )</t>
  </si>
  <si>
    <t>Платежи за потери в электросетях (158 920 кВт *0,40 руб)</t>
  </si>
  <si>
    <t>Погашение задолженности по электроэнергии от членов тсн</t>
  </si>
  <si>
    <t xml:space="preserve">                                   </t>
  </si>
  <si>
    <t>ИТОГО ПО ПРИХОДНОЙ ЧАСТИ</t>
  </si>
  <si>
    <t>2. РАСХОДНАЯ ЧАСТЬ</t>
  </si>
  <si>
    <t>2.1.</t>
  </si>
  <si>
    <t>Расходы на обслуживание и ремонт объектов общего пользования ТСН</t>
  </si>
  <si>
    <t>2.1.1.</t>
  </si>
  <si>
    <t>Оплата труда работников</t>
  </si>
  <si>
    <t>Председатель Правления (15 715,00*12 мес.)</t>
  </si>
  <si>
    <t>Казначей-бухгалтер (11250,00*12 мес)</t>
  </si>
  <si>
    <t>Страховые взносы на обязательное пенсионное и социальное страхование (30,2%)</t>
  </si>
  <si>
    <t>2.1.2.</t>
  </si>
  <si>
    <t>Приобретение канцтоваров, бланков, услуги ксерокопирования</t>
  </si>
  <si>
    <t>2.1.3.</t>
  </si>
  <si>
    <t>Бухгалтерское обслуживание (аутсорсинг) (15 000,00*12 мес.)</t>
  </si>
  <si>
    <t>2.1.4.</t>
  </si>
  <si>
    <t>Земельный налог</t>
  </si>
  <si>
    <t>2.1.5.</t>
  </si>
  <si>
    <t>2.1.6.</t>
  </si>
  <si>
    <t>Банковское обслуживание расчетного счета в банке</t>
  </si>
  <si>
    <t>2.1.7.</t>
  </si>
  <si>
    <t>Транспортные расходы казначея</t>
  </si>
  <si>
    <t>2.1.8.</t>
  </si>
  <si>
    <t xml:space="preserve">"Благоустройство города "Севастополь" </t>
  </si>
  <si>
    <t>2.1.9.</t>
  </si>
  <si>
    <t>Госпошлина (судебные и юридические издержки)</t>
  </si>
  <si>
    <t>2.3.</t>
  </si>
  <si>
    <t>Оплата электроэнергии</t>
  </si>
  <si>
    <t>2.2.1.</t>
  </si>
  <si>
    <t>Оплата за потребление электроэнергии членами по тарифу Правительства</t>
  </si>
  <si>
    <t>2.2.2.</t>
  </si>
  <si>
    <t>Потери в электросетях</t>
  </si>
  <si>
    <t>Непредвиденные расходы</t>
  </si>
  <si>
    <t>ИТОГО ПО РАСХОДНОЙ ЧАСТИ</t>
  </si>
  <si>
    <t>3.</t>
  </si>
  <si>
    <t>Осток средств составляет</t>
  </si>
  <si>
    <t>Председатель правления ТСН "СНТ "Первомайское-1"</t>
  </si>
  <si>
    <t>_______________________ И.П. Корда</t>
  </si>
  <si>
    <t>ПОДГОТОВЛЕНО ОБСЛУЖИВАЮЩЕЙ БУХГАЛТЕРИЕЙ</t>
  </si>
  <si>
    <t>ИП Бурцева Е.С.</t>
  </si>
  <si>
    <t>Расчет платежей по электроэнергии</t>
  </si>
  <si>
    <t>потребление 1 полугодие    2018, кВт</t>
  </si>
  <si>
    <t>* тариф 3,66      2018</t>
  </si>
  <si>
    <t>потребление 2 полугодие 2018, кВт</t>
  </si>
  <si>
    <t>* тариф 3,86  2018</t>
  </si>
  <si>
    <t>Сумма</t>
  </si>
  <si>
    <t>Потери в электросетях потребление за 2018 кВт*0,44</t>
  </si>
  <si>
    <t>Остаток средств на 01.11.2025</t>
  </si>
  <si>
    <t>на период с 01.01.2026 г. по 31.12.2026 г.</t>
  </si>
  <si>
    <t>Обслуживание сайта (ИП Грачев М.А.)</t>
  </si>
  <si>
    <t>Погашение задолженности по тех.потерям от членов тсн</t>
  </si>
  <si>
    <t>2.2.</t>
  </si>
  <si>
    <t>МРОТ с 2026г. 27 093,00</t>
  </si>
  <si>
    <t>ОКЛАД 31 430* ставка 1/2 = 15 715,00</t>
  </si>
  <si>
    <t>ОКЛАД 33 750* ставка 1/3 = 11 250,00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</si>
</sst>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7">
    <font>
      <sz val="11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b/>
      <sz val="12"/>
      <color theme="1"/>
      <name val="Times"/>
      <charset val="134"/>
    </font>
    <font>
      <sz val="12"/>
      <color theme="1"/>
      <name val="Times New Roman"/>
      <charset val="204"/>
    </font>
    <font>
      <b/>
      <sz val="14"/>
      <color theme="1"/>
      <name val="Times New Roman"/>
      <charset val="204"/>
    </font>
    <font>
      <sz val="14"/>
      <color theme="1"/>
      <name val="Times New Roman"/>
      <charset val="204"/>
    </font>
    <font>
      <b/>
      <sz val="16"/>
      <color theme="1"/>
      <name val="Times New Roman"/>
      <charset val="204"/>
    </font>
    <font>
      <b/>
      <sz val="12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b/>
      <sz val="12"/>
      <name val="Calibri"/>
      <charset val="204"/>
      <scheme val="minor"/>
    </font>
    <font>
      <sz val="11"/>
      <color theme="1"/>
      <name val="Times New Roman"/>
      <charset val="204"/>
    </font>
    <font>
      <b/>
      <sz val="12"/>
      <name val="Times New Roman"/>
      <charset val="204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 applyAlignment="1">
      <alignment horizontal="center" wrapText="1"/>
    </xf>
    <xf numFmtId="164" fontId="0" fillId="2" borderId="1" xfId="0" applyNumberFormat="1" applyFill="1" applyBorder="1"/>
    <xf numFmtId="164" fontId="0" fillId="0" borderId="1" xfId="0" applyNumberFormat="1" applyBorder="1"/>
    <xf numFmtId="0" fontId="0" fillId="0" borderId="1" xfId="0" applyBorder="1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right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right" vertical="center" wrapText="1"/>
    </xf>
    <xf numFmtId="0" fontId="7" fillId="0" borderId="14" xfId="0" applyFont="1" applyBorder="1" applyAlignment="1">
      <alignment horizontal="right"/>
    </xf>
    <xf numFmtId="164" fontId="7" fillId="0" borderId="15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right" vertical="center" wrapText="1"/>
    </xf>
    <xf numFmtId="0" fontId="7" fillId="0" borderId="18" xfId="0" applyFont="1" applyBorder="1" applyAlignment="1">
      <alignment horizontal="right" vertical="center" wrapText="1"/>
    </xf>
    <xf numFmtId="164" fontId="0" fillId="0" borderId="0" xfId="0" applyNumberFormat="1"/>
    <xf numFmtId="164" fontId="7" fillId="0" borderId="15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right" vertical="center" wrapText="1"/>
    </xf>
    <xf numFmtId="164" fontId="7" fillId="0" borderId="22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10" fillId="0" borderId="23" xfId="0" applyFont="1" applyBorder="1" applyAlignment="1">
      <alignment horizontal="right"/>
    </xf>
    <xf numFmtId="164" fontId="8" fillId="0" borderId="25" xfId="0" applyNumberFormat="1" applyFont="1" applyBorder="1" applyAlignment="1">
      <alignment horizontal="center" vertical="center" wrapText="1"/>
    </xf>
    <xf numFmtId="0" fontId="11" fillId="0" borderId="0" xfId="0" applyFont="1"/>
    <xf numFmtId="164" fontId="12" fillId="0" borderId="0" xfId="0" applyNumberFormat="1" applyFont="1"/>
    <xf numFmtId="0" fontId="7" fillId="0" borderId="0" xfId="0" applyFont="1"/>
    <xf numFmtId="0" fontId="0" fillId="0" borderId="0" xfId="0" applyAlignment="1">
      <alignment wrapText="1"/>
    </xf>
    <xf numFmtId="164" fontId="13" fillId="0" borderId="13" xfId="0" applyNumberFormat="1" applyFont="1" applyBorder="1" applyAlignment="1">
      <alignment horizontal="center" vertical="center" wrapText="1"/>
    </xf>
    <xf numFmtId="164" fontId="13" fillId="0" borderId="15" xfId="0" applyNumberFormat="1" applyFont="1" applyBorder="1" applyAlignment="1">
      <alignment horizontal="center" vertical="center" wrapText="1"/>
    </xf>
    <xf numFmtId="164" fontId="13" fillId="0" borderId="19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right" vertical="center" wrapText="1"/>
    </xf>
    <xf numFmtId="164" fontId="13" fillId="0" borderId="15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right" vertical="center" wrapText="1"/>
    </xf>
    <xf numFmtId="0" fontId="15" fillId="0" borderId="0" xfId="0" applyFont="1"/>
    <xf numFmtId="0" fontId="13" fillId="0" borderId="17" xfId="0" applyFont="1" applyBorder="1" applyAlignment="1">
      <alignment horizontal="right" vertical="center" wrapText="1"/>
    </xf>
    <xf numFmtId="0" fontId="13" fillId="0" borderId="11" xfId="0" applyFont="1" applyBorder="1" applyAlignment="1">
      <alignment horizontal="left" wrapText="1"/>
    </xf>
    <xf numFmtId="0" fontId="13" fillId="0" borderId="12" xfId="0" applyFont="1" applyBorder="1" applyAlignment="1">
      <alignment horizontal="left" wrapText="1"/>
    </xf>
    <xf numFmtId="0" fontId="7" fillId="0" borderId="21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7" fillId="0" borderId="17" xfId="0" applyFont="1" applyBorder="1" applyAlignment="1">
      <alignment horizontal="right" vertical="top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16" fillId="0" borderId="26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6" xfId="0" applyFont="1" applyBorder="1" applyAlignment="1"/>
    <xf numFmtId="0" fontId="16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topLeftCell="A10" workbookViewId="0">
      <selection activeCell="B26" sqref="B26:C26"/>
    </sheetView>
  </sheetViews>
  <sheetFormatPr defaultColWidth="9" defaultRowHeight="15"/>
  <cols>
    <col min="1" max="1" width="7.5703125" customWidth="1"/>
    <col min="3" max="3" width="59.140625" customWidth="1"/>
    <col min="4" max="4" width="33.28515625" customWidth="1"/>
    <col min="6" max="6" width="10" customWidth="1"/>
    <col min="8" max="8" width="10.7109375" customWidth="1"/>
  </cols>
  <sheetData>
    <row r="1" spans="1:4" ht="18.75">
      <c r="A1" s="6"/>
      <c r="B1" s="7"/>
      <c r="C1" s="8" t="s">
        <v>0</v>
      </c>
      <c r="D1" s="7"/>
    </row>
    <row r="2" spans="1:4" ht="18.75">
      <c r="A2" s="6"/>
      <c r="C2" s="9" t="s">
        <v>1</v>
      </c>
      <c r="D2" s="7"/>
    </row>
    <row r="3" spans="1:4" ht="18.75">
      <c r="A3" s="6"/>
      <c r="B3" s="7"/>
      <c r="C3" s="9" t="s">
        <v>2</v>
      </c>
      <c r="D3" s="7"/>
    </row>
    <row r="4" spans="1:4" ht="15.75">
      <c r="A4" s="6"/>
      <c r="B4" s="7"/>
      <c r="C4" s="7"/>
      <c r="D4" s="7"/>
    </row>
    <row r="5" spans="1:4" ht="20.25">
      <c r="A5" s="67" t="s">
        <v>3</v>
      </c>
      <c r="B5" s="67"/>
      <c r="C5" s="67"/>
      <c r="D5" s="67"/>
    </row>
    <row r="6" spans="1:4" ht="38.450000000000003" customHeight="1">
      <c r="A6" s="68" t="s">
        <v>4</v>
      </c>
      <c r="B6" s="68"/>
      <c r="C6" s="68"/>
      <c r="D6" s="68"/>
    </row>
    <row r="7" spans="1:4" ht="20.25">
      <c r="A7" s="69" t="s">
        <v>65</v>
      </c>
      <c r="B7" s="67"/>
      <c r="C7" s="67"/>
      <c r="D7" s="67"/>
    </row>
    <row r="8" spans="1:4" ht="15.75">
      <c r="A8" s="6"/>
      <c r="B8" s="7"/>
      <c r="C8" s="7"/>
      <c r="D8" s="7"/>
    </row>
    <row r="9" spans="1:4" ht="15.75">
      <c r="A9" s="10" t="s">
        <v>5</v>
      </c>
      <c r="B9" s="70" t="s">
        <v>6</v>
      </c>
      <c r="C9" s="70"/>
      <c r="D9" s="11" t="s">
        <v>7</v>
      </c>
    </row>
    <row r="10" spans="1:4" ht="15.75">
      <c r="A10" s="12"/>
      <c r="B10" s="71" t="s">
        <v>64</v>
      </c>
      <c r="C10" s="72"/>
      <c r="D10" s="13">
        <v>43331.23</v>
      </c>
    </row>
    <row r="11" spans="1:4" ht="18.75">
      <c r="A11" s="63" t="s">
        <v>8</v>
      </c>
      <c r="B11" s="64"/>
      <c r="C11" s="64"/>
      <c r="D11" s="65"/>
    </row>
    <row r="12" spans="1:4" ht="15.75">
      <c r="A12" s="14" t="s">
        <v>9</v>
      </c>
      <c r="B12" s="48" t="s">
        <v>10</v>
      </c>
      <c r="C12" s="66"/>
      <c r="D12" s="15">
        <f>D13+D14</f>
        <v>1267265.05</v>
      </c>
    </row>
    <row r="13" spans="1:4" s="5" customFormat="1" ht="30.6" customHeight="1">
      <c r="A13" s="16"/>
      <c r="B13" s="55" t="s">
        <v>11</v>
      </c>
      <c r="C13" s="55"/>
      <c r="D13" s="33">
        <f>43323*14</f>
        <v>606522</v>
      </c>
    </row>
    <row r="14" spans="1:4" s="5" customFormat="1" ht="28.5" customHeight="1">
      <c r="A14" s="16"/>
      <c r="B14" s="48" t="s">
        <v>12</v>
      </c>
      <c r="C14" s="49"/>
      <c r="D14" s="33">
        <v>660743.05000000005</v>
      </c>
    </row>
    <row r="15" spans="1:4" ht="15.75">
      <c r="A15" s="17" t="s">
        <v>13</v>
      </c>
      <c r="B15" s="57" t="s">
        <v>14</v>
      </c>
      <c r="C15" s="57"/>
      <c r="D15" s="18">
        <f>D16+D17+D18+D19</f>
        <v>1234294.32</v>
      </c>
    </row>
    <row r="16" spans="1:4" ht="43.5" customHeight="1">
      <c r="A16" s="17"/>
      <c r="B16" s="62" t="s">
        <v>15</v>
      </c>
      <c r="C16" s="62"/>
      <c r="D16" s="36">
        <v>957057.36</v>
      </c>
    </row>
    <row r="17" spans="1:10" ht="31.5" customHeight="1">
      <c r="A17" s="17"/>
      <c r="B17" s="62" t="s">
        <v>16</v>
      </c>
      <c r="C17" s="62"/>
      <c r="D17" s="36">
        <v>55910.36</v>
      </c>
    </row>
    <row r="18" spans="1:10" ht="31.5" customHeight="1">
      <c r="A18" s="17"/>
      <c r="B18" s="40" t="s">
        <v>17</v>
      </c>
      <c r="C18" s="41"/>
      <c r="D18" s="36">
        <v>194303</v>
      </c>
      <c r="J18" t="s">
        <v>18</v>
      </c>
    </row>
    <row r="19" spans="1:10" ht="31.5" customHeight="1">
      <c r="A19" s="17"/>
      <c r="B19" s="40" t="s">
        <v>67</v>
      </c>
      <c r="C19" s="41"/>
      <c r="D19" s="36">
        <v>27023.599999999999</v>
      </c>
    </row>
    <row r="20" spans="1:10" ht="15.75">
      <c r="A20" s="56" t="s">
        <v>19</v>
      </c>
      <c r="B20" s="57"/>
      <c r="C20" s="57"/>
      <c r="D20" s="18">
        <f>D12+D15</f>
        <v>2501559.37</v>
      </c>
    </row>
    <row r="21" spans="1:10" ht="18.75">
      <c r="A21" s="58" t="s">
        <v>20</v>
      </c>
      <c r="B21" s="59"/>
      <c r="C21" s="59"/>
      <c r="D21" s="60"/>
    </row>
    <row r="22" spans="1:10" ht="15.75">
      <c r="A22" s="14" t="s">
        <v>21</v>
      </c>
      <c r="B22" s="61" t="s">
        <v>22</v>
      </c>
      <c r="C22" s="61"/>
      <c r="D22" s="15">
        <f>SUM(D23:D34)</f>
        <v>1205842.32</v>
      </c>
    </row>
    <row r="23" spans="1:10" ht="15.75">
      <c r="A23" s="19" t="s">
        <v>23</v>
      </c>
      <c r="B23" s="55" t="s">
        <v>24</v>
      </c>
      <c r="C23" s="55"/>
      <c r="D23" s="32">
        <f>D24+D25+D26</f>
        <v>421301.16000000003</v>
      </c>
      <c r="E23" s="74" t="s">
        <v>69</v>
      </c>
      <c r="F23" s="75"/>
      <c r="G23" s="75"/>
      <c r="H23" s="75"/>
    </row>
    <row r="24" spans="1:10" ht="27" customHeight="1">
      <c r="A24" s="47"/>
      <c r="B24" s="55" t="s">
        <v>25</v>
      </c>
      <c r="C24" s="55"/>
      <c r="D24" s="32">
        <f>(15715*12)</f>
        <v>188580</v>
      </c>
      <c r="E24" s="76" t="s">
        <v>70</v>
      </c>
      <c r="F24" s="77"/>
      <c r="G24" s="77"/>
      <c r="H24" s="77"/>
    </row>
    <row r="25" spans="1:10" ht="15.75">
      <c r="A25" s="47"/>
      <c r="B25" s="55" t="s">
        <v>26</v>
      </c>
      <c r="C25" s="55"/>
      <c r="D25" s="32">
        <f>135000</f>
        <v>135000</v>
      </c>
      <c r="E25" s="76" t="s">
        <v>71</v>
      </c>
      <c r="F25" s="77"/>
      <c r="G25" s="77"/>
      <c r="H25" s="77"/>
    </row>
    <row r="26" spans="1:10" ht="26.45" customHeight="1">
      <c r="A26" s="20"/>
      <c r="B26" s="50" t="s">
        <v>27</v>
      </c>
      <c r="C26" s="55"/>
      <c r="D26" s="32">
        <v>97721.16</v>
      </c>
      <c r="F26" s="21"/>
    </row>
    <row r="27" spans="1:10" s="5" customFormat="1" ht="15.75">
      <c r="A27" s="14" t="s">
        <v>28</v>
      </c>
      <c r="B27" s="55" t="s">
        <v>29</v>
      </c>
      <c r="C27" s="55"/>
      <c r="D27" s="32">
        <v>1000</v>
      </c>
    </row>
    <row r="28" spans="1:10" s="5" customFormat="1" ht="15.75">
      <c r="A28" s="16" t="s">
        <v>30</v>
      </c>
      <c r="B28" s="48" t="s">
        <v>31</v>
      </c>
      <c r="C28" s="49"/>
      <c r="D28" s="32">
        <v>180000</v>
      </c>
    </row>
    <row r="29" spans="1:10" s="5" customFormat="1" ht="15.75">
      <c r="A29" s="14" t="s">
        <v>32</v>
      </c>
      <c r="B29" s="48" t="s">
        <v>33</v>
      </c>
      <c r="C29" s="49"/>
      <c r="D29" s="33">
        <v>63140</v>
      </c>
    </row>
    <row r="30" spans="1:10" s="5" customFormat="1" ht="15.75">
      <c r="A30" s="14" t="s">
        <v>34</v>
      </c>
      <c r="B30" s="48" t="s">
        <v>66</v>
      </c>
      <c r="C30" s="49"/>
      <c r="D30" s="34">
        <v>9600</v>
      </c>
    </row>
    <row r="31" spans="1:10" s="5" customFormat="1" ht="15.75">
      <c r="A31" s="14" t="s">
        <v>35</v>
      </c>
      <c r="B31" s="48" t="s">
        <v>36</v>
      </c>
      <c r="C31" s="49"/>
      <c r="D31" s="34">
        <v>23500</v>
      </c>
    </row>
    <row r="32" spans="1:10" s="5" customFormat="1" ht="15.75">
      <c r="A32" s="14" t="s">
        <v>37</v>
      </c>
      <c r="B32" s="48" t="s">
        <v>38</v>
      </c>
      <c r="C32" s="49"/>
      <c r="D32" s="34">
        <v>6000</v>
      </c>
    </row>
    <row r="33" spans="1:6" s="5" customFormat="1" ht="23.25" customHeight="1">
      <c r="A33" s="14" t="s">
        <v>39</v>
      </c>
      <c r="B33" s="51" t="s">
        <v>40</v>
      </c>
      <c r="C33" s="53"/>
      <c r="D33" s="34">
        <f>60000</f>
        <v>60000</v>
      </c>
    </row>
    <row r="34" spans="1:6" ht="15.75">
      <c r="A34" s="14" t="s">
        <v>41</v>
      </c>
      <c r="B34" s="48" t="s">
        <v>42</v>
      </c>
      <c r="C34" s="54"/>
      <c r="D34" s="34">
        <v>20000</v>
      </c>
    </row>
    <row r="35" spans="1:6" ht="15.75">
      <c r="A35" s="35" t="s">
        <v>68</v>
      </c>
      <c r="B35" s="48" t="s">
        <v>44</v>
      </c>
      <c r="C35" s="49"/>
      <c r="D35" s="22">
        <f>D36+D37</f>
        <v>1053568</v>
      </c>
    </row>
    <row r="36" spans="1:6" s="38" customFormat="1" ht="15.75">
      <c r="A36" s="37" t="s">
        <v>45</v>
      </c>
      <c r="B36" s="50" t="s">
        <v>46</v>
      </c>
      <c r="C36" s="50"/>
      <c r="D36" s="32">
        <v>990000</v>
      </c>
    </row>
    <row r="37" spans="1:6" s="38" customFormat="1" ht="15.75">
      <c r="A37" s="39" t="s">
        <v>47</v>
      </c>
      <c r="B37" s="51" t="s">
        <v>48</v>
      </c>
      <c r="C37" s="52"/>
      <c r="D37" s="34">
        <v>63568</v>
      </c>
    </row>
    <row r="38" spans="1:6" ht="15.75">
      <c r="A38" s="23" t="s">
        <v>43</v>
      </c>
      <c r="B38" s="42" t="s">
        <v>49</v>
      </c>
      <c r="C38" s="42"/>
      <c r="D38" s="24">
        <f>93292.42+192187.86</f>
        <v>285480.27999999997</v>
      </c>
    </row>
    <row r="39" spans="1:6" ht="15.75">
      <c r="A39" s="43" t="s">
        <v>50</v>
      </c>
      <c r="B39" s="44"/>
      <c r="C39" s="44"/>
      <c r="D39" s="25">
        <f>SUM(D22+D35+D38)</f>
        <v>2544890.6</v>
      </c>
    </row>
    <row r="40" spans="1:6" ht="15.75">
      <c r="A40" s="26" t="s">
        <v>51</v>
      </c>
      <c r="B40" s="45" t="s">
        <v>52</v>
      </c>
      <c r="C40" s="46"/>
      <c r="D40" s="27">
        <f>D20-D39+D10</f>
        <v>0</v>
      </c>
      <c r="E40" s="28"/>
      <c r="F40" s="29"/>
    </row>
    <row r="41" spans="1:6" ht="15.75">
      <c r="B41" s="30" t="s">
        <v>53</v>
      </c>
      <c r="D41" s="21"/>
    </row>
    <row r="42" spans="1:6" ht="15.75">
      <c r="B42" s="30" t="s">
        <v>54</v>
      </c>
    </row>
    <row r="44" spans="1:6" ht="45">
      <c r="D44" s="31" t="s">
        <v>55</v>
      </c>
      <c r="E44" s="31"/>
      <c r="F44" s="31"/>
    </row>
    <row r="45" spans="1:6">
      <c r="D45" s="31" t="s">
        <v>56</v>
      </c>
      <c r="E45" s="31"/>
      <c r="F45" s="31"/>
    </row>
  </sheetData>
  <mergeCells count="39">
    <mergeCell ref="E24:H24"/>
    <mergeCell ref="E23:H23"/>
    <mergeCell ref="E25:H25"/>
    <mergeCell ref="A5:D5"/>
    <mergeCell ref="A6:D6"/>
    <mergeCell ref="A7:D7"/>
    <mergeCell ref="B9:C9"/>
    <mergeCell ref="B10:C10"/>
    <mergeCell ref="B15:C15"/>
    <mergeCell ref="B16:C16"/>
    <mergeCell ref="B17:C17"/>
    <mergeCell ref="B18:C18"/>
    <mergeCell ref="A11:D11"/>
    <mergeCell ref="B12:C12"/>
    <mergeCell ref="B13:C13"/>
    <mergeCell ref="B14:C14"/>
    <mergeCell ref="B28:C28"/>
    <mergeCell ref="B29:C29"/>
    <mergeCell ref="A20:C20"/>
    <mergeCell ref="A21:D21"/>
    <mergeCell ref="B22:C22"/>
    <mergeCell ref="B23:C23"/>
    <mergeCell ref="B24:C24"/>
    <mergeCell ref="B19:C19"/>
    <mergeCell ref="B38:C38"/>
    <mergeCell ref="A39:C39"/>
    <mergeCell ref="B40:C40"/>
    <mergeCell ref="A24:A25"/>
    <mergeCell ref="B35:C35"/>
    <mergeCell ref="B36:C36"/>
    <mergeCell ref="B37:C37"/>
    <mergeCell ref="B30:C30"/>
    <mergeCell ref="B31:C31"/>
    <mergeCell ref="B32:C32"/>
    <mergeCell ref="B33:C33"/>
    <mergeCell ref="B34:C34"/>
    <mergeCell ref="B25:C25"/>
    <mergeCell ref="B26:C26"/>
    <mergeCell ref="B27:C27"/>
  </mergeCells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>
      <selection activeCell="C14" sqref="C14"/>
    </sheetView>
  </sheetViews>
  <sheetFormatPr defaultColWidth="9" defaultRowHeight="15"/>
  <cols>
    <col min="1" max="1" width="10" customWidth="1"/>
    <col min="2" max="2" width="14" customWidth="1"/>
    <col min="4" max="4" width="14.42578125" customWidth="1"/>
    <col min="5" max="5" width="12.5703125" customWidth="1"/>
    <col min="6" max="6" width="13.85546875" customWidth="1"/>
  </cols>
  <sheetData>
    <row r="1" spans="1:6">
      <c r="A1" s="73" t="s">
        <v>57</v>
      </c>
      <c r="B1" s="73"/>
      <c r="C1" s="73"/>
      <c r="D1" s="73"/>
      <c r="E1" s="73"/>
    </row>
    <row r="2" spans="1:6" ht="75">
      <c r="A2" s="1" t="s">
        <v>58</v>
      </c>
      <c r="B2" s="1" t="s">
        <v>59</v>
      </c>
      <c r="C2" s="1" t="s">
        <v>60</v>
      </c>
      <c r="D2" s="1" t="s">
        <v>61</v>
      </c>
      <c r="E2" s="1" t="s">
        <v>62</v>
      </c>
      <c r="F2" s="1" t="s">
        <v>63</v>
      </c>
    </row>
    <row r="3" spans="1:6">
      <c r="A3" s="2">
        <v>121067</v>
      </c>
      <c r="B3" s="3">
        <f>A3*3.66</f>
        <v>443105.22000000003</v>
      </c>
      <c r="C3" s="3">
        <f>52963+7500+6000</f>
        <v>66463</v>
      </c>
      <c r="D3" s="3">
        <f>C3*3.86</f>
        <v>256547.18</v>
      </c>
      <c r="E3" s="3">
        <f>B3+D3</f>
        <v>699652.4</v>
      </c>
      <c r="F3" s="4">
        <f>(A3+C3)*0.44</f>
        <v>82513.2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User3</cp:lastModifiedBy>
  <cp:lastPrinted>2021-12-06T12:20:00Z</cp:lastPrinted>
  <dcterms:created xsi:type="dcterms:W3CDTF">2017-09-20T09:10:00Z</dcterms:created>
  <dcterms:modified xsi:type="dcterms:W3CDTF">2025-12-01T14:21:01Z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7C62656247904E27BFD9CD3A0DB52058_13</vt:lpwstr>
  </property>
  <property fmtid="{D5CDD505-2E9C-101B-9397-08002B2CF9AE}" pid="3" name="KSOProductBuildVer">
    <vt:lpwstr>1049-12.2.0.18607</vt:lpwstr>
  </property>
</Properties>
</file>